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18280" windowHeight="20260" tabRatio="500"/>
  </bookViews>
  <sheets>
    <sheet name="Sheet1" sheetId="1" r:id="rId1"/>
  </sheets>
  <definedNames>
    <definedName name="theta">Sheet1!$J$2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M2" i="1"/>
  <c r="N2" i="1"/>
  <c r="O2" i="1"/>
  <c r="P2" i="1"/>
  <c r="Q2" i="1"/>
  <c r="R2" i="1"/>
  <c r="S2" i="1"/>
  <c r="K2" i="1"/>
  <c r="T2" i="1"/>
  <c r="V2" i="1"/>
  <c r="L3" i="1"/>
  <c r="M3" i="1"/>
  <c r="N3" i="1"/>
  <c r="O3" i="1"/>
  <c r="P3" i="1"/>
  <c r="Q3" i="1"/>
  <c r="R3" i="1"/>
  <c r="S3" i="1"/>
  <c r="K3" i="1"/>
  <c r="T3" i="1"/>
  <c r="V3" i="1"/>
  <c r="L4" i="1"/>
  <c r="M4" i="1"/>
  <c r="N4" i="1"/>
  <c r="O4" i="1"/>
  <c r="P4" i="1"/>
  <c r="Q4" i="1"/>
  <c r="R4" i="1"/>
  <c r="S4" i="1"/>
  <c r="K4" i="1"/>
  <c r="T4" i="1"/>
  <c r="V4" i="1"/>
  <c r="L5" i="1"/>
  <c r="M5" i="1"/>
  <c r="N5" i="1"/>
  <c r="O5" i="1"/>
  <c r="P5" i="1"/>
  <c r="Q5" i="1"/>
  <c r="R5" i="1"/>
  <c r="S5" i="1"/>
  <c r="K5" i="1"/>
  <c r="T5" i="1"/>
  <c r="V5" i="1"/>
  <c r="L6" i="1"/>
  <c r="M6" i="1"/>
  <c r="N6" i="1"/>
  <c r="O6" i="1"/>
  <c r="P6" i="1"/>
  <c r="Q6" i="1"/>
  <c r="R6" i="1"/>
  <c r="S6" i="1"/>
  <c r="K6" i="1"/>
  <c r="T6" i="1"/>
  <c r="V6" i="1"/>
  <c r="L7" i="1"/>
  <c r="M7" i="1"/>
  <c r="N7" i="1"/>
  <c r="O7" i="1"/>
  <c r="P7" i="1"/>
  <c r="Q7" i="1"/>
  <c r="R7" i="1"/>
  <c r="S7" i="1"/>
  <c r="K7" i="1"/>
  <c r="T7" i="1"/>
  <c r="V7" i="1"/>
  <c r="L8" i="1"/>
  <c r="M8" i="1"/>
  <c r="N8" i="1"/>
  <c r="O8" i="1"/>
  <c r="P8" i="1"/>
  <c r="Q8" i="1"/>
  <c r="R8" i="1"/>
  <c r="S8" i="1"/>
  <c r="K8" i="1"/>
  <c r="T8" i="1"/>
  <c r="V8" i="1"/>
  <c r="L9" i="1"/>
  <c r="M9" i="1"/>
  <c r="N9" i="1"/>
  <c r="O9" i="1"/>
  <c r="P9" i="1"/>
  <c r="Q9" i="1"/>
  <c r="R9" i="1"/>
  <c r="S9" i="1"/>
  <c r="K9" i="1"/>
  <c r="T9" i="1"/>
  <c r="V9" i="1"/>
  <c r="L10" i="1"/>
  <c r="M10" i="1"/>
  <c r="N10" i="1"/>
  <c r="O10" i="1"/>
  <c r="P10" i="1"/>
  <c r="Q10" i="1"/>
  <c r="R10" i="1"/>
  <c r="S10" i="1"/>
  <c r="K10" i="1"/>
  <c r="T10" i="1"/>
  <c r="V10" i="1"/>
  <c r="L11" i="1"/>
  <c r="M11" i="1"/>
  <c r="N11" i="1"/>
  <c r="O11" i="1"/>
  <c r="P11" i="1"/>
  <c r="Q11" i="1"/>
  <c r="R11" i="1"/>
  <c r="S11" i="1"/>
  <c r="K11" i="1"/>
  <c r="T11" i="1"/>
  <c r="V11" i="1"/>
  <c r="L12" i="1"/>
  <c r="M12" i="1"/>
  <c r="N12" i="1"/>
  <c r="O12" i="1"/>
  <c r="P12" i="1"/>
  <c r="Q12" i="1"/>
  <c r="R12" i="1"/>
  <c r="S12" i="1"/>
  <c r="K12" i="1"/>
  <c r="T12" i="1"/>
  <c r="V12" i="1"/>
  <c r="L13" i="1"/>
  <c r="M13" i="1"/>
  <c r="N13" i="1"/>
  <c r="O13" i="1"/>
  <c r="P13" i="1"/>
  <c r="Q13" i="1"/>
  <c r="R13" i="1"/>
  <c r="S13" i="1"/>
  <c r="K13" i="1"/>
  <c r="T13" i="1"/>
  <c r="V13" i="1"/>
  <c r="L14" i="1"/>
  <c r="M14" i="1"/>
  <c r="N14" i="1"/>
  <c r="O14" i="1"/>
  <c r="P14" i="1"/>
  <c r="Q14" i="1"/>
  <c r="R14" i="1"/>
  <c r="S14" i="1"/>
  <c r="K14" i="1"/>
  <c r="T14" i="1"/>
  <c r="V14" i="1"/>
  <c r="L15" i="1"/>
  <c r="M15" i="1"/>
  <c r="N15" i="1"/>
  <c r="O15" i="1"/>
  <c r="P15" i="1"/>
  <c r="Q15" i="1"/>
  <c r="R15" i="1"/>
  <c r="S15" i="1"/>
  <c r="K15" i="1"/>
  <c r="T15" i="1"/>
  <c r="V15" i="1"/>
  <c r="L16" i="1"/>
  <c r="M16" i="1"/>
  <c r="N16" i="1"/>
  <c r="O16" i="1"/>
  <c r="P16" i="1"/>
  <c r="Q16" i="1"/>
  <c r="R16" i="1"/>
  <c r="S16" i="1"/>
  <c r="K16" i="1"/>
  <c r="T16" i="1"/>
  <c r="V16" i="1"/>
  <c r="L17" i="1"/>
  <c r="M17" i="1"/>
  <c r="N17" i="1"/>
  <c r="O17" i="1"/>
  <c r="P17" i="1"/>
  <c r="Q17" i="1"/>
  <c r="R17" i="1"/>
  <c r="S17" i="1"/>
  <c r="K17" i="1"/>
  <c r="T17" i="1"/>
  <c r="V17" i="1"/>
  <c r="L18" i="1"/>
  <c r="M18" i="1"/>
  <c r="N18" i="1"/>
  <c r="O18" i="1"/>
  <c r="P18" i="1"/>
  <c r="Q18" i="1"/>
  <c r="R18" i="1"/>
  <c r="S18" i="1"/>
  <c r="K18" i="1"/>
  <c r="T18" i="1"/>
  <c r="V18" i="1"/>
  <c r="L19" i="1"/>
  <c r="M19" i="1"/>
  <c r="N19" i="1"/>
  <c r="O19" i="1"/>
  <c r="P19" i="1"/>
  <c r="Q19" i="1"/>
  <c r="R19" i="1"/>
  <c r="S19" i="1"/>
  <c r="K19" i="1"/>
  <c r="T19" i="1"/>
  <c r="V19" i="1"/>
  <c r="L20" i="1"/>
  <c r="M20" i="1"/>
  <c r="N20" i="1"/>
  <c r="O20" i="1"/>
  <c r="P20" i="1"/>
  <c r="Q20" i="1"/>
  <c r="R20" i="1"/>
  <c r="S20" i="1"/>
  <c r="K20" i="1"/>
  <c r="T20" i="1"/>
  <c r="V20" i="1"/>
  <c r="L21" i="1"/>
  <c r="M21" i="1"/>
  <c r="N21" i="1"/>
  <c r="O21" i="1"/>
  <c r="P21" i="1"/>
  <c r="Q21" i="1"/>
  <c r="R21" i="1"/>
  <c r="S21" i="1"/>
  <c r="K21" i="1"/>
  <c r="T21" i="1"/>
  <c r="V21" i="1"/>
  <c r="L22" i="1"/>
  <c r="M22" i="1"/>
  <c r="N22" i="1"/>
  <c r="O22" i="1"/>
  <c r="P22" i="1"/>
  <c r="Q22" i="1"/>
  <c r="R22" i="1"/>
  <c r="S22" i="1"/>
  <c r="K22" i="1"/>
  <c r="T22" i="1"/>
  <c r="V22" i="1"/>
  <c r="L23" i="1"/>
  <c r="M23" i="1"/>
  <c r="N23" i="1"/>
  <c r="O23" i="1"/>
  <c r="P23" i="1"/>
  <c r="Q23" i="1"/>
  <c r="R23" i="1"/>
  <c r="S23" i="1"/>
  <c r="K23" i="1"/>
  <c r="T23" i="1"/>
  <c r="V23" i="1"/>
  <c r="V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3" i="1"/>
  <c r="T24" i="1"/>
</calcChain>
</file>

<file path=xl/sharedStrings.xml><?xml version="1.0" encoding="utf-8"?>
<sst xmlns="http://schemas.openxmlformats.org/spreadsheetml/2006/main" count="27" uniqueCount="27">
  <si>
    <t>theta</t>
  </si>
  <si>
    <t>7 + 1</t>
  </si>
  <si>
    <t>6 + 2</t>
  </si>
  <si>
    <t>6 + 1 + 1</t>
  </si>
  <si>
    <t>5 + 3</t>
  </si>
  <si>
    <t>5 + 2 + 1</t>
  </si>
  <si>
    <t>5 + 1 + 1 + 1</t>
  </si>
  <si>
    <t>4 + 4</t>
  </si>
  <si>
    <t>4 + 3 + 1</t>
  </si>
  <si>
    <t>4 + 2 + 2</t>
  </si>
  <si>
    <t>4 + 2 + 1 + 1</t>
  </si>
  <si>
    <t>4 + 1 + 1 + 1 + 1</t>
  </si>
  <si>
    <t>3 + 3 + 2</t>
  </si>
  <si>
    <t>3 + 3 + 1 + 1</t>
  </si>
  <si>
    <t>3 + 2 + 2 + 1</t>
  </si>
  <si>
    <t>3 + 2 + 1 + 1 + 1</t>
  </si>
  <si>
    <t>3 + 1 + 1 + 1 + 1 + 1</t>
  </si>
  <si>
    <t>2 + 2 + 2 + 2</t>
  </si>
  <si>
    <t>2 + 2 + 2 + 1 + 1</t>
  </si>
  <si>
    <t>2 + 2 + 1 + 1 + 1 + 1</t>
  </si>
  <si>
    <t>2 + 1 + 1 + 1 + 1 + 1 + 1</t>
  </si>
  <si>
    <t>1 + 1 + 1 + 1 + 1 + 1 + 1 + 1</t>
  </si>
  <si>
    <t>Allele Counts</t>
  </si>
  <si>
    <t>Probability</t>
  </si>
  <si>
    <t>calculations</t>
  </si>
  <si>
    <t>homozygosity</t>
  </si>
  <si>
    <t>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</si>
</sst>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</font>
    <font>
      <b/>
      <sz val="16"/>
      <color theme="1"/>
      <name val="Calibri"/>
    </font>
    <font>
      <sz val="16"/>
      <name val="Calibri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2"/>
    </xf>
    <xf numFmtId="0" fontId="7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Sheet1!$A$2:$A$23</c:f>
              <c:strCache>
                <c:ptCount val="22"/>
                <c:pt idx="0">
                  <c:v>8</c:v>
                </c:pt>
                <c:pt idx="1">
                  <c:v>7 + 1</c:v>
                </c:pt>
                <c:pt idx="2">
                  <c:v>6 + 2</c:v>
                </c:pt>
                <c:pt idx="3">
                  <c:v>6 + 1 + 1</c:v>
                </c:pt>
                <c:pt idx="4">
                  <c:v>5 + 3</c:v>
                </c:pt>
                <c:pt idx="5">
                  <c:v>5 + 2 + 1</c:v>
                </c:pt>
                <c:pt idx="6">
                  <c:v>5 + 1 + 1 + 1</c:v>
                </c:pt>
                <c:pt idx="7">
                  <c:v>4 + 4</c:v>
                </c:pt>
                <c:pt idx="8">
                  <c:v>4 + 3 + 1</c:v>
                </c:pt>
                <c:pt idx="9">
                  <c:v>4 + 2 + 2</c:v>
                </c:pt>
                <c:pt idx="10">
                  <c:v>4 + 2 + 1 + 1</c:v>
                </c:pt>
                <c:pt idx="11">
                  <c:v>4 + 1 + 1 + 1 + 1</c:v>
                </c:pt>
                <c:pt idx="12">
                  <c:v>3 + 3 + 2</c:v>
                </c:pt>
                <c:pt idx="13">
                  <c:v>3 + 3 + 1 + 1</c:v>
                </c:pt>
                <c:pt idx="14">
                  <c:v>3 + 2 + 2 + 1</c:v>
                </c:pt>
                <c:pt idx="15">
                  <c:v>3 + 2 + 1 + 1 + 1</c:v>
                </c:pt>
                <c:pt idx="16">
                  <c:v>3 + 1 + 1 + 1 + 1 + 1</c:v>
                </c:pt>
                <c:pt idx="17">
                  <c:v>2 + 2 + 2 + 2</c:v>
                </c:pt>
                <c:pt idx="18">
                  <c:v>2 + 2 + 2 + 1 + 1</c:v>
                </c:pt>
                <c:pt idx="19">
                  <c:v>2 + 2 + 1 + 1 + 1 + 1</c:v>
                </c:pt>
                <c:pt idx="20">
                  <c:v>2 + 1 + 1 + 1 + 1 + 1 + 1</c:v>
                </c:pt>
                <c:pt idx="21">
                  <c:v>1 + 1 + 1 + 1 + 1 + 1 + 1 + 1</c:v>
                </c:pt>
              </c:strCache>
            </c:strRef>
          </c:cat>
          <c:val>
            <c:numRef>
              <c:f>Sheet1!$T$2:$T$23</c:f>
              <c:numCache>
                <c:formatCode>General</c:formatCode>
                <c:ptCount val="22"/>
                <c:pt idx="0">
                  <c:v>0.000291375291375291</c:v>
                </c:pt>
                <c:pt idx="1">
                  <c:v>0.00233100233100233</c:v>
                </c:pt>
                <c:pt idx="2">
                  <c:v>0.00135975135975136</c:v>
                </c:pt>
                <c:pt idx="3">
                  <c:v>0.00951825951825952</c:v>
                </c:pt>
                <c:pt idx="4">
                  <c:v>0.00108780108780109</c:v>
                </c:pt>
                <c:pt idx="5">
                  <c:v>0.0114219114219114</c:v>
                </c:pt>
                <c:pt idx="6">
                  <c:v>0.0266511266511266</c:v>
                </c:pt>
                <c:pt idx="7">
                  <c:v>0.00050990675990676</c:v>
                </c:pt>
                <c:pt idx="8">
                  <c:v>0.00951825951825952</c:v>
                </c:pt>
                <c:pt idx="9">
                  <c:v>0.00356934731934732</c:v>
                </c:pt>
                <c:pt idx="10">
                  <c:v>0.0499708624708625</c:v>
                </c:pt>
                <c:pt idx="11">
                  <c:v>0.0582993395493395</c:v>
                </c:pt>
                <c:pt idx="12">
                  <c:v>0.00317275317275317</c:v>
                </c:pt>
                <c:pt idx="13">
                  <c:v>0.0222092722092722</c:v>
                </c:pt>
                <c:pt idx="14">
                  <c:v>0.0333139083139083</c:v>
                </c:pt>
                <c:pt idx="15">
                  <c:v>0.155464905464905</c:v>
                </c:pt>
                <c:pt idx="16">
                  <c:v>0.108825433825434</c:v>
                </c:pt>
                <c:pt idx="17">
                  <c:v>0.00208211926961927</c:v>
                </c:pt>
                <c:pt idx="18">
                  <c:v>0.0582993395493395</c:v>
                </c:pt>
                <c:pt idx="19">
                  <c:v>0.204047688422688</c:v>
                </c:pt>
                <c:pt idx="20">
                  <c:v>0.190444509194509</c:v>
                </c:pt>
                <c:pt idx="21">
                  <c:v>0.0476111272986273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76777784"/>
        <c:axId val="-2076774808"/>
      </c:barChart>
      <c:catAx>
        <c:axId val="-2076777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400"/>
            </a:pPr>
            <a:endParaRPr lang="en-US"/>
          </a:p>
        </c:txPr>
        <c:crossAx val="-2076774808"/>
        <c:crosses val="autoZero"/>
        <c:auto val="1"/>
        <c:lblAlgn val="ctr"/>
        <c:lblOffset val="100"/>
        <c:noMultiLvlLbl val="0"/>
      </c:catAx>
      <c:valAx>
        <c:axId val="-2076774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76777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2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24</xdr:row>
      <xdr:rowOff>25400</xdr:rowOff>
    </xdr:from>
    <xdr:to>
      <xdr:col>21</xdr:col>
      <xdr:colOff>533400</xdr:colOff>
      <xdr:row>44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J3" sqref="J3"/>
    </sheetView>
  </sheetViews>
  <sheetFormatPr baseColWidth="10" defaultRowHeight="15" x14ac:dyDescent="0"/>
  <cols>
    <col min="1" max="1" width="34.33203125" bestFit="1" customWidth="1"/>
    <col min="2" max="9" width="3" bestFit="1" customWidth="1"/>
    <col min="10" max="10" width="7.5" customWidth="1"/>
    <col min="11" max="19" width="1.6640625" customWidth="1"/>
    <col min="20" max="20" width="18" bestFit="1" customWidth="1"/>
  </cols>
  <sheetData>
    <row r="1" spans="1:22" s="1" customFormat="1" ht="20">
      <c r="A1" s="3" t="s">
        <v>22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 t="s">
        <v>0</v>
      </c>
      <c r="K1" s="2" t="s">
        <v>24</v>
      </c>
      <c r="L1" s="3"/>
      <c r="M1" s="3"/>
      <c r="N1" s="3"/>
      <c r="O1" s="3"/>
      <c r="P1" s="3"/>
      <c r="Q1" s="3"/>
      <c r="R1" s="3"/>
      <c r="S1" s="3"/>
      <c r="T1" s="3" t="s">
        <v>23</v>
      </c>
      <c r="U1" s="3" t="s">
        <v>25</v>
      </c>
    </row>
    <row r="2" spans="1:22" ht="20">
      <c r="A2" s="4">
        <v>8</v>
      </c>
      <c r="B2" s="2"/>
      <c r="C2" s="2"/>
      <c r="D2" s="2"/>
      <c r="E2" s="2"/>
      <c r="F2" s="2"/>
      <c r="G2" s="2"/>
      <c r="H2" s="2"/>
      <c r="I2" s="2">
        <v>1</v>
      </c>
      <c r="J2" s="2">
        <v>7</v>
      </c>
      <c r="K2" s="2">
        <f t="shared" ref="K2:K23" si="0">(FACT(8)/(theta*(theta+1)*(theta+2)*(theta+3)*(theta+4)*(theta+5)*(theta+6)*(theta+7)))</f>
        <v>3.33000333000333E-4</v>
      </c>
      <c r="L2" s="2">
        <f t="shared" ref="L2:L23" si="1">theta^B2/(1^B2*FACT(B2))</f>
        <v>1</v>
      </c>
      <c r="M2" s="2">
        <f t="shared" ref="M2:M23" si="2">theta^C2/(2^C2*FACT(C2))</f>
        <v>1</v>
      </c>
      <c r="N2" s="2">
        <f t="shared" ref="N2:N23" si="3">theta^D2/(3^D2*FACT(D2))</f>
        <v>1</v>
      </c>
      <c r="O2" s="2">
        <f t="shared" ref="O2:O23" si="4">theta^E2/(4^E2*FACT(E2))</f>
        <v>1</v>
      </c>
      <c r="P2" s="2">
        <f t="shared" ref="P2:P23" si="5">theta^F2/(5^F2*FACT(F2))</f>
        <v>1</v>
      </c>
      <c r="Q2" s="2">
        <f t="shared" ref="Q2:Q23" si="6">theta^G2/(6^G2*FACT(G2))</f>
        <v>1</v>
      </c>
      <c r="R2" s="2">
        <f t="shared" ref="R2:R23" si="7">theta^H2/(7^H2*FACT(H2))</f>
        <v>1</v>
      </c>
      <c r="S2" s="2">
        <f t="shared" ref="S2:S23" si="8">theta^I2/(8^I2*FACT(I2))</f>
        <v>0.875</v>
      </c>
      <c r="T2" s="2">
        <f>PRODUCT(L2:S2)*K2</f>
        <v>2.9137529137529138E-4</v>
      </c>
      <c r="U2" s="2">
        <v>1</v>
      </c>
      <c r="V2">
        <f>U2*T2</f>
        <v>2.9137529137529138E-4</v>
      </c>
    </row>
    <row r="3" spans="1:22" ht="20">
      <c r="A3" s="4" t="s">
        <v>1</v>
      </c>
      <c r="B3" s="2">
        <v>1</v>
      </c>
      <c r="C3" s="2"/>
      <c r="D3" s="2"/>
      <c r="E3" s="2"/>
      <c r="F3" s="2"/>
      <c r="G3" s="2"/>
      <c r="H3" s="2">
        <v>1</v>
      </c>
      <c r="I3" s="2"/>
      <c r="J3" s="2"/>
      <c r="K3" s="2">
        <f t="shared" si="0"/>
        <v>3.33000333000333E-4</v>
      </c>
      <c r="L3" s="2">
        <f t="shared" si="1"/>
        <v>7</v>
      </c>
      <c r="M3" s="2">
        <f t="shared" si="2"/>
        <v>1</v>
      </c>
      <c r="N3" s="2">
        <f t="shared" si="3"/>
        <v>1</v>
      </c>
      <c r="O3" s="2">
        <f t="shared" si="4"/>
        <v>1</v>
      </c>
      <c r="P3" s="2">
        <f t="shared" si="5"/>
        <v>1</v>
      </c>
      <c r="Q3" s="2">
        <f t="shared" si="6"/>
        <v>1</v>
      </c>
      <c r="R3" s="2">
        <f t="shared" si="7"/>
        <v>1</v>
      </c>
      <c r="S3" s="2">
        <f t="shared" si="8"/>
        <v>1</v>
      </c>
      <c r="T3" s="2">
        <f t="shared" ref="T3:T23" si="9">PRODUCT(L3:S3)*K3</f>
        <v>2.331002331002331E-3</v>
      </c>
      <c r="U3" s="2">
        <f>0.125^2+0.875^2</f>
        <v>0.78125</v>
      </c>
      <c r="V3">
        <f t="shared" ref="V3:V23" si="10">U3*T3</f>
        <v>1.821095571095571E-3</v>
      </c>
    </row>
    <row r="4" spans="1:22" ht="20">
      <c r="A4" s="4" t="s">
        <v>2</v>
      </c>
      <c r="B4" s="2"/>
      <c r="C4" s="2">
        <v>1</v>
      </c>
      <c r="D4" s="2"/>
      <c r="E4" s="2"/>
      <c r="F4" s="2"/>
      <c r="G4" s="2">
        <v>1</v>
      </c>
      <c r="H4" s="2"/>
      <c r="I4" s="2"/>
      <c r="J4" s="2"/>
      <c r="K4" s="2">
        <f t="shared" si="0"/>
        <v>3.33000333000333E-4</v>
      </c>
      <c r="L4" s="2">
        <f t="shared" si="1"/>
        <v>1</v>
      </c>
      <c r="M4" s="2">
        <f t="shared" si="2"/>
        <v>3.5</v>
      </c>
      <c r="N4" s="2">
        <f t="shared" si="3"/>
        <v>1</v>
      </c>
      <c r="O4" s="2">
        <f t="shared" si="4"/>
        <v>1</v>
      </c>
      <c r="P4" s="2">
        <f t="shared" si="5"/>
        <v>1</v>
      </c>
      <c r="Q4" s="2">
        <f t="shared" si="6"/>
        <v>1.1666666666666667</v>
      </c>
      <c r="R4" s="2">
        <f t="shared" si="7"/>
        <v>1</v>
      </c>
      <c r="S4" s="2">
        <f t="shared" si="8"/>
        <v>1</v>
      </c>
      <c r="T4" s="2">
        <f t="shared" si="9"/>
        <v>1.35975135975136E-3</v>
      </c>
      <c r="U4" s="2">
        <f>0.25^2+0.75^2</f>
        <v>0.625</v>
      </c>
      <c r="V4">
        <f t="shared" si="10"/>
        <v>8.4984459984459998E-4</v>
      </c>
    </row>
    <row r="5" spans="1:22" ht="20">
      <c r="A5" s="4" t="s">
        <v>3</v>
      </c>
      <c r="B5" s="2">
        <v>2</v>
      </c>
      <c r="C5" s="2"/>
      <c r="D5" s="2"/>
      <c r="E5" s="2"/>
      <c r="F5" s="2"/>
      <c r="G5" s="2">
        <v>1</v>
      </c>
      <c r="H5" s="2"/>
      <c r="I5" s="2"/>
      <c r="J5" s="2"/>
      <c r="K5" s="2">
        <f t="shared" si="0"/>
        <v>3.33000333000333E-4</v>
      </c>
      <c r="L5" s="2">
        <f t="shared" si="1"/>
        <v>24.5</v>
      </c>
      <c r="M5" s="2">
        <f t="shared" si="2"/>
        <v>1</v>
      </c>
      <c r="N5" s="2">
        <f t="shared" si="3"/>
        <v>1</v>
      </c>
      <c r="O5" s="2">
        <f t="shared" si="4"/>
        <v>1</v>
      </c>
      <c r="P5" s="2">
        <f t="shared" si="5"/>
        <v>1</v>
      </c>
      <c r="Q5" s="2">
        <f t="shared" si="6"/>
        <v>1.1666666666666667</v>
      </c>
      <c r="R5" s="2">
        <f t="shared" si="7"/>
        <v>1</v>
      </c>
      <c r="S5" s="2">
        <f t="shared" si="8"/>
        <v>1</v>
      </c>
      <c r="T5" s="2">
        <f t="shared" si="9"/>
        <v>9.5182595182595198E-3</v>
      </c>
      <c r="U5" s="2">
        <f>2*0.125^2+0.75^2</f>
        <v>0.59375</v>
      </c>
      <c r="V5">
        <f t="shared" si="10"/>
        <v>5.6514665889665899E-3</v>
      </c>
    </row>
    <row r="6" spans="1:22" ht="20">
      <c r="A6" s="4" t="s">
        <v>4</v>
      </c>
      <c r="B6" s="2"/>
      <c r="C6" s="2"/>
      <c r="D6" s="2">
        <v>1</v>
      </c>
      <c r="E6" s="2"/>
      <c r="F6" s="2">
        <v>1</v>
      </c>
      <c r="G6" s="2"/>
      <c r="H6" s="2"/>
      <c r="I6" s="2"/>
      <c r="J6" s="2"/>
      <c r="K6" s="2">
        <f t="shared" si="0"/>
        <v>3.33000333000333E-4</v>
      </c>
      <c r="L6" s="2">
        <f t="shared" si="1"/>
        <v>1</v>
      </c>
      <c r="M6" s="2">
        <f t="shared" si="2"/>
        <v>1</v>
      </c>
      <c r="N6" s="2">
        <f t="shared" si="3"/>
        <v>2.3333333333333335</v>
      </c>
      <c r="O6" s="2">
        <f t="shared" si="4"/>
        <v>1</v>
      </c>
      <c r="P6" s="2">
        <f t="shared" si="5"/>
        <v>1.4</v>
      </c>
      <c r="Q6" s="2">
        <f t="shared" si="6"/>
        <v>1</v>
      </c>
      <c r="R6" s="2">
        <f t="shared" si="7"/>
        <v>1</v>
      </c>
      <c r="S6" s="2">
        <f t="shared" si="8"/>
        <v>1</v>
      </c>
      <c r="T6" s="2">
        <f t="shared" si="9"/>
        <v>1.0878010878010878E-3</v>
      </c>
      <c r="U6" s="2">
        <f>0.625^2+0.375^2</f>
        <v>0.53125</v>
      </c>
      <c r="V6">
        <f t="shared" si="10"/>
        <v>5.7789432789432792E-4</v>
      </c>
    </row>
    <row r="7" spans="1:22" ht="20">
      <c r="A7" s="4" t="s">
        <v>5</v>
      </c>
      <c r="B7" s="2">
        <v>1</v>
      </c>
      <c r="C7" s="2">
        <v>1</v>
      </c>
      <c r="D7" s="2"/>
      <c r="E7" s="2"/>
      <c r="F7" s="2">
        <v>1</v>
      </c>
      <c r="G7" s="2"/>
      <c r="H7" s="2"/>
      <c r="I7" s="2"/>
      <c r="J7" s="2"/>
      <c r="K7" s="2">
        <f t="shared" si="0"/>
        <v>3.33000333000333E-4</v>
      </c>
      <c r="L7" s="2">
        <f t="shared" si="1"/>
        <v>7</v>
      </c>
      <c r="M7" s="2">
        <f t="shared" si="2"/>
        <v>3.5</v>
      </c>
      <c r="N7" s="2">
        <f t="shared" si="3"/>
        <v>1</v>
      </c>
      <c r="O7" s="2">
        <f t="shared" si="4"/>
        <v>1</v>
      </c>
      <c r="P7" s="2">
        <f t="shared" si="5"/>
        <v>1.4</v>
      </c>
      <c r="Q7" s="2">
        <f t="shared" si="6"/>
        <v>1</v>
      </c>
      <c r="R7" s="2">
        <f t="shared" si="7"/>
        <v>1</v>
      </c>
      <c r="S7" s="2">
        <f t="shared" si="8"/>
        <v>1</v>
      </c>
      <c r="T7" s="2">
        <f t="shared" si="9"/>
        <v>1.1421911421911421E-2</v>
      </c>
      <c r="U7" s="2">
        <f>0.625^2+0.25^2+0.125^2</f>
        <v>0.46875</v>
      </c>
      <c r="V7">
        <f t="shared" si="10"/>
        <v>5.3540209790209781E-3</v>
      </c>
    </row>
    <row r="8" spans="1:22" ht="20">
      <c r="A8" s="4" t="s">
        <v>6</v>
      </c>
      <c r="B8" s="2">
        <v>3</v>
      </c>
      <c r="C8" s="2"/>
      <c r="D8" s="2"/>
      <c r="E8" s="2"/>
      <c r="F8" s="2">
        <v>1</v>
      </c>
      <c r="G8" s="2"/>
      <c r="H8" s="2"/>
      <c r="I8" s="2"/>
      <c r="J8" s="2"/>
      <c r="K8" s="2">
        <f t="shared" si="0"/>
        <v>3.33000333000333E-4</v>
      </c>
      <c r="L8" s="2">
        <f t="shared" si="1"/>
        <v>57.166666666666664</v>
      </c>
      <c r="M8" s="2">
        <f t="shared" si="2"/>
        <v>1</v>
      </c>
      <c r="N8" s="2">
        <f t="shared" si="3"/>
        <v>1</v>
      </c>
      <c r="O8" s="2">
        <f t="shared" si="4"/>
        <v>1</v>
      </c>
      <c r="P8" s="2">
        <f t="shared" si="5"/>
        <v>1.4</v>
      </c>
      <c r="Q8" s="2">
        <f t="shared" si="6"/>
        <v>1</v>
      </c>
      <c r="R8" s="2">
        <f t="shared" si="7"/>
        <v>1</v>
      </c>
      <c r="S8" s="2">
        <f t="shared" si="8"/>
        <v>1</v>
      </c>
      <c r="T8" s="2">
        <f t="shared" si="9"/>
        <v>2.665112665112665E-2</v>
      </c>
      <c r="U8" s="2">
        <f>0.625^2+3*0.125^2</f>
        <v>0.4375</v>
      </c>
      <c r="V8">
        <f t="shared" si="10"/>
        <v>1.1659867909867909E-2</v>
      </c>
    </row>
    <row r="9" spans="1:22" ht="20">
      <c r="A9" s="4" t="s">
        <v>7</v>
      </c>
      <c r="B9" s="2"/>
      <c r="C9" s="2"/>
      <c r="D9" s="2"/>
      <c r="E9" s="2">
        <v>2</v>
      </c>
      <c r="F9" s="2"/>
      <c r="G9" s="2"/>
      <c r="H9" s="2"/>
      <c r="I9" s="2"/>
      <c r="J9" s="2"/>
      <c r="K9" s="2">
        <f t="shared" si="0"/>
        <v>3.33000333000333E-4</v>
      </c>
      <c r="L9" s="2">
        <f t="shared" si="1"/>
        <v>1</v>
      </c>
      <c r="M9" s="2">
        <f t="shared" si="2"/>
        <v>1</v>
      </c>
      <c r="N9" s="2">
        <f t="shared" si="3"/>
        <v>1</v>
      </c>
      <c r="O9" s="2">
        <f t="shared" si="4"/>
        <v>1.53125</v>
      </c>
      <c r="P9" s="2">
        <f t="shared" si="5"/>
        <v>1</v>
      </c>
      <c r="Q9" s="2">
        <f t="shared" si="6"/>
        <v>1</v>
      </c>
      <c r="R9" s="2">
        <f t="shared" si="7"/>
        <v>1</v>
      </c>
      <c r="S9" s="2">
        <f t="shared" si="8"/>
        <v>1</v>
      </c>
      <c r="T9" s="2">
        <f t="shared" si="9"/>
        <v>5.0990675990675988E-4</v>
      </c>
      <c r="U9" s="2">
        <f>2*0.5^2</f>
        <v>0.5</v>
      </c>
      <c r="V9">
        <f t="shared" si="10"/>
        <v>2.5495337995337994E-4</v>
      </c>
    </row>
    <row r="10" spans="1:22" ht="20">
      <c r="A10" s="4" t="s">
        <v>8</v>
      </c>
      <c r="B10" s="2">
        <v>1</v>
      </c>
      <c r="C10" s="2"/>
      <c r="D10" s="2">
        <v>1</v>
      </c>
      <c r="E10" s="2">
        <v>1</v>
      </c>
      <c r="F10" s="2"/>
      <c r="G10" s="2"/>
      <c r="H10" s="2"/>
      <c r="I10" s="2"/>
      <c r="J10" s="2"/>
      <c r="K10" s="2">
        <f t="shared" si="0"/>
        <v>3.33000333000333E-4</v>
      </c>
      <c r="L10" s="2">
        <f t="shared" si="1"/>
        <v>7</v>
      </c>
      <c r="M10" s="2">
        <f t="shared" si="2"/>
        <v>1</v>
      </c>
      <c r="N10" s="2">
        <f t="shared" si="3"/>
        <v>2.3333333333333335</v>
      </c>
      <c r="O10" s="2">
        <f t="shared" si="4"/>
        <v>1.75</v>
      </c>
      <c r="P10" s="2">
        <f t="shared" si="5"/>
        <v>1</v>
      </c>
      <c r="Q10" s="2">
        <f t="shared" si="6"/>
        <v>1</v>
      </c>
      <c r="R10" s="2">
        <f t="shared" si="7"/>
        <v>1</v>
      </c>
      <c r="S10" s="2">
        <f t="shared" si="8"/>
        <v>1</v>
      </c>
      <c r="T10" s="2">
        <f t="shared" si="9"/>
        <v>9.5182595182595198E-3</v>
      </c>
      <c r="U10" s="2">
        <f>0.5^2+0.375^2+0.125^2</f>
        <v>0.40625</v>
      </c>
      <c r="V10">
        <f t="shared" si="10"/>
        <v>3.8667929292929299E-3</v>
      </c>
    </row>
    <row r="11" spans="1:22" ht="20">
      <c r="A11" s="4" t="s">
        <v>9</v>
      </c>
      <c r="B11" s="2"/>
      <c r="C11" s="2">
        <v>2</v>
      </c>
      <c r="D11" s="2"/>
      <c r="E11" s="2">
        <v>1</v>
      </c>
      <c r="F11" s="2"/>
      <c r="G11" s="2"/>
      <c r="H11" s="2"/>
      <c r="I11" s="2"/>
      <c r="J11" s="2"/>
      <c r="K11" s="2">
        <f t="shared" si="0"/>
        <v>3.33000333000333E-4</v>
      </c>
      <c r="L11" s="2">
        <f t="shared" si="1"/>
        <v>1</v>
      </c>
      <c r="M11" s="2">
        <f t="shared" si="2"/>
        <v>6.125</v>
      </c>
      <c r="N11" s="2">
        <f t="shared" si="3"/>
        <v>1</v>
      </c>
      <c r="O11" s="2">
        <f t="shared" si="4"/>
        <v>1.75</v>
      </c>
      <c r="P11" s="2">
        <f t="shared" si="5"/>
        <v>1</v>
      </c>
      <c r="Q11" s="2">
        <f t="shared" si="6"/>
        <v>1</v>
      </c>
      <c r="R11" s="2">
        <f t="shared" si="7"/>
        <v>1</v>
      </c>
      <c r="S11" s="2">
        <f t="shared" si="8"/>
        <v>1</v>
      </c>
      <c r="T11" s="2">
        <f t="shared" si="9"/>
        <v>3.5693473193473195E-3</v>
      </c>
      <c r="U11" s="2">
        <f>2*0.25^2+0.5^2</f>
        <v>0.375</v>
      </c>
      <c r="V11">
        <f t="shared" si="10"/>
        <v>1.3385052447552448E-3</v>
      </c>
    </row>
    <row r="12" spans="1:22" ht="20">
      <c r="A12" s="4" t="s">
        <v>10</v>
      </c>
      <c r="B12" s="2">
        <v>2</v>
      </c>
      <c r="C12" s="2">
        <v>1</v>
      </c>
      <c r="D12" s="2"/>
      <c r="E12" s="2">
        <v>1</v>
      </c>
      <c r="F12" s="2"/>
      <c r="G12" s="2"/>
      <c r="H12" s="2"/>
      <c r="I12" s="2"/>
      <c r="J12" s="2"/>
      <c r="K12" s="2">
        <f t="shared" si="0"/>
        <v>3.33000333000333E-4</v>
      </c>
      <c r="L12" s="2">
        <f t="shared" si="1"/>
        <v>24.5</v>
      </c>
      <c r="M12" s="2">
        <f t="shared" si="2"/>
        <v>3.5</v>
      </c>
      <c r="N12" s="2">
        <f t="shared" si="3"/>
        <v>1</v>
      </c>
      <c r="O12" s="2">
        <f t="shared" si="4"/>
        <v>1.75</v>
      </c>
      <c r="P12" s="2">
        <f t="shared" si="5"/>
        <v>1</v>
      </c>
      <c r="Q12" s="2">
        <f t="shared" si="6"/>
        <v>1</v>
      </c>
      <c r="R12" s="2">
        <f t="shared" si="7"/>
        <v>1</v>
      </c>
      <c r="S12" s="2">
        <f t="shared" si="8"/>
        <v>1</v>
      </c>
      <c r="T12" s="2">
        <f t="shared" si="9"/>
        <v>4.9970862470862472E-2</v>
      </c>
      <c r="U12" s="2">
        <f>0.5^2+0.25^2+2*0.125^2</f>
        <v>0.34375</v>
      </c>
      <c r="V12">
        <f t="shared" si="10"/>
        <v>1.7177483974358976E-2</v>
      </c>
    </row>
    <row r="13" spans="1:22" ht="20">
      <c r="A13" s="4" t="s">
        <v>11</v>
      </c>
      <c r="B13" s="2">
        <v>4</v>
      </c>
      <c r="C13" s="2"/>
      <c r="D13" s="2"/>
      <c r="E13" s="2">
        <v>1</v>
      </c>
      <c r="F13" s="2"/>
      <c r="G13" s="2"/>
      <c r="H13" s="2"/>
      <c r="I13" s="2"/>
      <c r="J13" s="2"/>
      <c r="K13" s="2">
        <f t="shared" si="0"/>
        <v>3.33000333000333E-4</v>
      </c>
      <c r="L13" s="2">
        <f t="shared" si="1"/>
        <v>100.04166666666667</v>
      </c>
      <c r="M13" s="2">
        <f t="shared" si="2"/>
        <v>1</v>
      </c>
      <c r="N13" s="2">
        <f t="shared" si="3"/>
        <v>1</v>
      </c>
      <c r="O13" s="2">
        <f t="shared" si="4"/>
        <v>1.75</v>
      </c>
      <c r="P13" s="2">
        <f t="shared" si="5"/>
        <v>1</v>
      </c>
      <c r="Q13" s="2">
        <f t="shared" si="6"/>
        <v>1</v>
      </c>
      <c r="R13" s="2">
        <f t="shared" si="7"/>
        <v>1</v>
      </c>
      <c r="S13" s="2">
        <f t="shared" si="8"/>
        <v>1</v>
      </c>
      <c r="T13" s="2">
        <f t="shared" si="9"/>
        <v>5.8299339549339559E-2</v>
      </c>
      <c r="U13" s="2">
        <f>0.5^2+4*0.125^2</f>
        <v>0.3125</v>
      </c>
      <c r="V13">
        <f t="shared" si="10"/>
        <v>1.8218543609168612E-2</v>
      </c>
    </row>
    <row r="14" spans="1:22" ht="20">
      <c r="A14" s="4" t="s">
        <v>12</v>
      </c>
      <c r="B14" s="2"/>
      <c r="C14" s="2">
        <v>1</v>
      </c>
      <c r="D14" s="2">
        <v>2</v>
      </c>
      <c r="E14" s="2"/>
      <c r="F14" s="2"/>
      <c r="G14" s="2"/>
      <c r="H14" s="2"/>
      <c r="I14" s="2"/>
      <c r="J14" s="2"/>
      <c r="K14" s="2">
        <f t="shared" si="0"/>
        <v>3.33000333000333E-4</v>
      </c>
      <c r="L14" s="2">
        <f t="shared" si="1"/>
        <v>1</v>
      </c>
      <c r="M14" s="2">
        <f t="shared" si="2"/>
        <v>3.5</v>
      </c>
      <c r="N14" s="2">
        <f t="shared" si="3"/>
        <v>2.7222222222222223</v>
      </c>
      <c r="O14" s="2">
        <f t="shared" si="4"/>
        <v>1</v>
      </c>
      <c r="P14" s="2">
        <f t="shared" si="5"/>
        <v>1</v>
      </c>
      <c r="Q14" s="2">
        <f t="shared" si="6"/>
        <v>1</v>
      </c>
      <c r="R14" s="2">
        <f t="shared" si="7"/>
        <v>1</v>
      </c>
      <c r="S14" s="2">
        <f t="shared" si="8"/>
        <v>1</v>
      </c>
      <c r="T14" s="2">
        <f t="shared" si="9"/>
        <v>3.1727531727531728E-3</v>
      </c>
      <c r="U14" s="2">
        <f>2*0.375^2+0.25^2</f>
        <v>0.34375</v>
      </c>
      <c r="V14">
        <f t="shared" si="10"/>
        <v>1.0906339031339031E-3</v>
      </c>
    </row>
    <row r="15" spans="1:22" ht="20">
      <c r="A15" s="4" t="s">
        <v>13</v>
      </c>
      <c r="B15" s="2">
        <v>2</v>
      </c>
      <c r="C15" s="2"/>
      <c r="D15" s="2">
        <v>2</v>
      </c>
      <c r="E15" s="2"/>
      <c r="F15" s="2"/>
      <c r="G15" s="2"/>
      <c r="H15" s="2"/>
      <c r="I15" s="2"/>
      <c r="J15" s="2"/>
      <c r="K15" s="2">
        <f t="shared" si="0"/>
        <v>3.33000333000333E-4</v>
      </c>
      <c r="L15" s="2">
        <f t="shared" si="1"/>
        <v>24.5</v>
      </c>
      <c r="M15" s="2">
        <f t="shared" si="2"/>
        <v>1</v>
      </c>
      <c r="N15" s="2">
        <f t="shared" si="3"/>
        <v>2.7222222222222223</v>
      </c>
      <c r="O15" s="2">
        <f t="shared" si="4"/>
        <v>1</v>
      </c>
      <c r="P15" s="2">
        <f t="shared" si="5"/>
        <v>1</v>
      </c>
      <c r="Q15" s="2">
        <f t="shared" si="6"/>
        <v>1</v>
      </c>
      <c r="R15" s="2">
        <f t="shared" si="7"/>
        <v>1</v>
      </c>
      <c r="S15" s="2">
        <f t="shared" si="8"/>
        <v>1</v>
      </c>
      <c r="T15" s="2">
        <f t="shared" si="9"/>
        <v>2.2209272209272209E-2</v>
      </c>
      <c r="U15" s="2">
        <f>2*0.375^2+2*0.125^2</f>
        <v>0.3125</v>
      </c>
      <c r="V15">
        <f t="shared" si="10"/>
        <v>6.9403975653975656E-3</v>
      </c>
    </row>
    <row r="16" spans="1:22" ht="20">
      <c r="A16" s="4" t="s">
        <v>14</v>
      </c>
      <c r="B16" s="2">
        <v>1</v>
      </c>
      <c r="C16" s="2">
        <v>2</v>
      </c>
      <c r="D16" s="2">
        <v>1</v>
      </c>
      <c r="E16" s="2"/>
      <c r="F16" s="2"/>
      <c r="G16" s="2"/>
      <c r="H16" s="2"/>
      <c r="I16" s="2"/>
      <c r="J16" s="2"/>
      <c r="K16" s="2">
        <f t="shared" si="0"/>
        <v>3.33000333000333E-4</v>
      </c>
      <c r="L16" s="2">
        <f t="shared" si="1"/>
        <v>7</v>
      </c>
      <c r="M16" s="2">
        <f t="shared" si="2"/>
        <v>6.125</v>
      </c>
      <c r="N16" s="2">
        <f t="shared" si="3"/>
        <v>2.3333333333333335</v>
      </c>
      <c r="O16" s="2">
        <f t="shared" si="4"/>
        <v>1</v>
      </c>
      <c r="P16" s="2">
        <f t="shared" si="5"/>
        <v>1</v>
      </c>
      <c r="Q16" s="2">
        <f t="shared" si="6"/>
        <v>1</v>
      </c>
      <c r="R16" s="2">
        <f t="shared" si="7"/>
        <v>1</v>
      </c>
      <c r="S16" s="2">
        <f t="shared" si="8"/>
        <v>1</v>
      </c>
      <c r="T16" s="2">
        <f t="shared" si="9"/>
        <v>3.3313908313908312E-2</v>
      </c>
      <c r="U16" s="2">
        <f>0.375^2+2*0.25^2+0.125^2</f>
        <v>0.28125</v>
      </c>
      <c r="V16">
        <f t="shared" si="10"/>
        <v>9.3695367132867122E-3</v>
      </c>
    </row>
    <row r="17" spans="1:23" ht="20">
      <c r="A17" s="4" t="s">
        <v>15</v>
      </c>
      <c r="B17" s="2">
        <v>3</v>
      </c>
      <c r="C17" s="2">
        <v>1</v>
      </c>
      <c r="D17" s="2">
        <v>1</v>
      </c>
      <c r="E17" s="2"/>
      <c r="F17" s="2"/>
      <c r="G17" s="2"/>
      <c r="H17" s="2"/>
      <c r="I17" s="2"/>
      <c r="J17" s="2"/>
      <c r="K17" s="2">
        <f t="shared" si="0"/>
        <v>3.33000333000333E-4</v>
      </c>
      <c r="L17" s="2">
        <f t="shared" si="1"/>
        <v>57.166666666666664</v>
      </c>
      <c r="M17" s="2">
        <f t="shared" si="2"/>
        <v>3.5</v>
      </c>
      <c r="N17" s="2">
        <f t="shared" si="3"/>
        <v>2.3333333333333335</v>
      </c>
      <c r="O17" s="2">
        <f t="shared" si="4"/>
        <v>1</v>
      </c>
      <c r="P17" s="2">
        <f t="shared" si="5"/>
        <v>1</v>
      </c>
      <c r="Q17" s="2">
        <f t="shared" si="6"/>
        <v>1</v>
      </c>
      <c r="R17" s="2">
        <f t="shared" si="7"/>
        <v>1</v>
      </c>
      <c r="S17" s="2">
        <f t="shared" si="8"/>
        <v>1</v>
      </c>
      <c r="T17" s="2">
        <f t="shared" si="9"/>
        <v>0.15546490546490546</v>
      </c>
      <c r="U17" s="2">
        <f>0.375^2+0.25^2+3*0.125^2</f>
        <v>0.25</v>
      </c>
      <c r="V17">
        <f t="shared" si="10"/>
        <v>3.8866226366226365E-2</v>
      </c>
    </row>
    <row r="18" spans="1:23" ht="20">
      <c r="A18" s="4" t="s">
        <v>16</v>
      </c>
      <c r="B18" s="2">
        <v>5</v>
      </c>
      <c r="C18" s="2"/>
      <c r="D18" s="2">
        <v>1</v>
      </c>
      <c r="E18" s="2"/>
      <c r="F18" s="2"/>
      <c r="G18" s="2"/>
      <c r="H18" s="2"/>
      <c r="I18" s="2"/>
      <c r="J18" s="2"/>
      <c r="K18" s="2">
        <f t="shared" si="0"/>
        <v>3.33000333000333E-4</v>
      </c>
      <c r="L18" s="2">
        <f t="shared" si="1"/>
        <v>140.05833333333334</v>
      </c>
      <c r="M18" s="2">
        <f t="shared" si="2"/>
        <v>1</v>
      </c>
      <c r="N18" s="2">
        <f t="shared" si="3"/>
        <v>2.3333333333333335</v>
      </c>
      <c r="O18" s="2">
        <f t="shared" si="4"/>
        <v>1</v>
      </c>
      <c r="P18" s="2">
        <f t="shared" si="5"/>
        <v>1</v>
      </c>
      <c r="Q18" s="2">
        <f t="shared" si="6"/>
        <v>1</v>
      </c>
      <c r="R18" s="2">
        <f t="shared" si="7"/>
        <v>1</v>
      </c>
      <c r="S18" s="2">
        <f t="shared" si="8"/>
        <v>1</v>
      </c>
      <c r="T18" s="2">
        <f t="shared" si="9"/>
        <v>0.10882543382543383</v>
      </c>
      <c r="U18" s="2">
        <f>0.375^2+5*0.125^2</f>
        <v>0.21875</v>
      </c>
      <c r="V18">
        <f t="shared" si="10"/>
        <v>2.380556364931365E-2</v>
      </c>
    </row>
    <row r="19" spans="1:23" ht="20">
      <c r="A19" s="4" t="s">
        <v>17</v>
      </c>
      <c r="B19" s="2"/>
      <c r="C19" s="2">
        <v>4</v>
      </c>
      <c r="D19" s="2"/>
      <c r="E19" s="2"/>
      <c r="F19" s="2"/>
      <c r="G19" s="2"/>
      <c r="H19" s="2"/>
      <c r="I19" s="2"/>
      <c r="J19" s="2"/>
      <c r="K19" s="2">
        <f t="shared" si="0"/>
        <v>3.33000333000333E-4</v>
      </c>
      <c r="L19" s="2">
        <f t="shared" si="1"/>
        <v>1</v>
      </c>
      <c r="M19" s="2">
        <f t="shared" si="2"/>
        <v>6.252604166666667</v>
      </c>
      <c r="N19" s="2">
        <f t="shared" si="3"/>
        <v>1</v>
      </c>
      <c r="O19" s="2">
        <f t="shared" si="4"/>
        <v>1</v>
      </c>
      <c r="P19" s="2">
        <f t="shared" si="5"/>
        <v>1</v>
      </c>
      <c r="Q19" s="2">
        <f t="shared" si="6"/>
        <v>1</v>
      </c>
      <c r="R19" s="2">
        <f t="shared" si="7"/>
        <v>1</v>
      </c>
      <c r="S19" s="2">
        <f t="shared" si="8"/>
        <v>1</v>
      </c>
      <c r="T19" s="2">
        <f t="shared" si="9"/>
        <v>2.0821192696192695E-3</v>
      </c>
      <c r="U19" s="2">
        <f>4*0.25^2</f>
        <v>0.25</v>
      </c>
      <c r="V19">
        <f t="shared" si="10"/>
        <v>5.2052981740481738E-4</v>
      </c>
    </row>
    <row r="20" spans="1:23" ht="20">
      <c r="A20" s="4" t="s">
        <v>18</v>
      </c>
      <c r="B20" s="2">
        <v>2</v>
      </c>
      <c r="C20" s="2">
        <v>3</v>
      </c>
      <c r="D20" s="2"/>
      <c r="E20" s="2"/>
      <c r="F20" s="2"/>
      <c r="G20" s="2"/>
      <c r="H20" s="2"/>
      <c r="I20" s="2"/>
      <c r="J20" s="2"/>
      <c r="K20" s="2">
        <f t="shared" si="0"/>
        <v>3.33000333000333E-4</v>
      </c>
      <c r="L20" s="2">
        <f t="shared" si="1"/>
        <v>24.5</v>
      </c>
      <c r="M20" s="2">
        <f t="shared" si="2"/>
        <v>7.145833333333333</v>
      </c>
      <c r="N20" s="2">
        <f t="shared" si="3"/>
        <v>1</v>
      </c>
      <c r="O20" s="2">
        <f t="shared" si="4"/>
        <v>1</v>
      </c>
      <c r="P20" s="2">
        <f t="shared" si="5"/>
        <v>1</v>
      </c>
      <c r="Q20" s="2">
        <f t="shared" si="6"/>
        <v>1</v>
      </c>
      <c r="R20" s="2">
        <f t="shared" si="7"/>
        <v>1</v>
      </c>
      <c r="S20" s="2">
        <f t="shared" si="8"/>
        <v>1</v>
      </c>
      <c r="T20" s="2">
        <f t="shared" si="9"/>
        <v>5.8299339549339545E-2</v>
      </c>
      <c r="U20" s="2">
        <f>3*0.25^2+2*0.125^2</f>
        <v>0.21875</v>
      </c>
      <c r="V20">
        <f t="shared" si="10"/>
        <v>1.2752980526418026E-2</v>
      </c>
    </row>
    <row r="21" spans="1:23" ht="20">
      <c r="A21" s="4" t="s">
        <v>19</v>
      </c>
      <c r="B21" s="2">
        <v>4</v>
      </c>
      <c r="C21" s="2">
        <v>2</v>
      </c>
      <c r="D21" s="2"/>
      <c r="E21" s="2"/>
      <c r="F21" s="2"/>
      <c r="G21" s="2"/>
      <c r="H21" s="2"/>
      <c r="I21" s="2"/>
      <c r="J21" s="2"/>
      <c r="K21" s="2">
        <f t="shared" si="0"/>
        <v>3.33000333000333E-4</v>
      </c>
      <c r="L21" s="2">
        <f t="shared" si="1"/>
        <v>100.04166666666667</v>
      </c>
      <c r="M21" s="2">
        <f t="shared" si="2"/>
        <v>6.125</v>
      </c>
      <c r="N21" s="2">
        <f t="shared" si="3"/>
        <v>1</v>
      </c>
      <c r="O21" s="2">
        <f t="shared" si="4"/>
        <v>1</v>
      </c>
      <c r="P21" s="2">
        <f t="shared" si="5"/>
        <v>1</v>
      </c>
      <c r="Q21" s="2">
        <f t="shared" si="6"/>
        <v>1</v>
      </c>
      <c r="R21" s="2">
        <f t="shared" si="7"/>
        <v>1</v>
      </c>
      <c r="S21" s="2">
        <f t="shared" si="8"/>
        <v>1</v>
      </c>
      <c r="T21" s="2">
        <f t="shared" si="9"/>
        <v>0.20404768842268844</v>
      </c>
      <c r="U21" s="2">
        <f>2*0.25^2+4*0.125^2</f>
        <v>0.1875</v>
      </c>
      <c r="V21">
        <f t="shared" si="10"/>
        <v>3.825894157925408E-2</v>
      </c>
    </row>
    <row r="22" spans="1:23" ht="20">
      <c r="A22" s="4" t="s">
        <v>20</v>
      </c>
      <c r="B22" s="2">
        <v>6</v>
      </c>
      <c r="C22" s="2">
        <v>1</v>
      </c>
      <c r="D22" s="2"/>
      <c r="E22" s="2"/>
      <c r="F22" s="2"/>
      <c r="G22" s="2"/>
      <c r="H22" s="2"/>
      <c r="I22" s="2"/>
      <c r="J22" s="2"/>
      <c r="K22" s="2">
        <f t="shared" si="0"/>
        <v>3.33000333000333E-4</v>
      </c>
      <c r="L22" s="2">
        <f t="shared" si="1"/>
        <v>163.4013888888889</v>
      </c>
      <c r="M22" s="2">
        <f t="shared" si="2"/>
        <v>3.5</v>
      </c>
      <c r="N22" s="2">
        <f t="shared" si="3"/>
        <v>1</v>
      </c>
      <c r="O22" s="2">
        <f t="shared" si="4"/>
        <v>1</v>
      </c>
      <c r="P22" s="2">
        <f t="shared" si="5"/>
        <v>1</v>
      </c>
      <c r="Q22" s="2">
        <f t="shared" si="6"/>
        <v>1</v>
      </c>
      <c r="R22" s="2">
        <f t="shared" si="7"/>
        <v>1</v>
      </c>
      <c r="S22" s="2">
        <f t="shared" si="8"/>
        <v>1</v>
      </c>
      <c r="T22" s="2">
        <f t="shared" si="9"/>
        <v>0.1904445091945092</v>
      </c>
      <c r="U22" s="2">
        <f>0.25^2+6*0.125^2</f>
        <v>0.15625</v>
      </c>
      <c r="V22">
        <f t="shared" si="10"/>
        <v>2.9756954561642061E-2</v>
      </c>
    </row>
    <row r="23" spans="1:23" ht="20">
      <c r="A23" s="4" t="s">
        <v>21</v>
      </c>
      <c r="B23" s="2">
        <v>8</v>
      </c>
      <c r="C23" s="2"/>
      <c r="D23" s="2"/>
      <c r="E23" s="2"/>
      <c r="F23" s="2"/>
      <c r="G23" s="2"/>
      <c r="H23" s="2"/>
      <c r="I23" s="2"/>
      <c r="J23" s="2"/>
      <c r="K23" s="2">
        <f t="shared" si="0"/>
        <v>3.33000333000333E-4</v>
      </c>
      <c r="L23" s="2">
        <f t="shared" si="1"/>
        <v>142.97621527777778</v>
      </c>
      <c r="M23" s="2">
        <f t="shared" si="2"/>
        <v>1</v>
      </c>
      <c r="N23" s="2">
        <f t="shared" si="3"/>
        <v>1</v>
      </c>
      <c r="O23" s="2">
        <f t="shared" si="4"/>
        <v>1</v>
      </c>
      <c r="P23" s="2">
        <f t="shared" si="5"/>
        <v>1</v>
      </c>
      <c r="Q23" s="2">
        <f t="shared" si="6"/>
        <v>1</v>
      </c>
      <c r="R23" s="2">
        <f t="shared" si="7"/>
        <v>1</v>
      </c>
      <c r="S23" s="2">
        <f t="shared" si="8"/>
        <v>1</v>
      </c>
      <c r="T23" s="2">
        <f t="shared" si="9"/>
        <v>4.76111272986273E-2</v>
      </c>
      <c r="U23" s="2">
        <f>8*0.125^2</f>
        <v>0.125</v>
      </c>
      <c r="V23">
        <f t="shared" si="10"/>
        <v>5.9513909123284124E-3</v>
      </c>
    </row>
    <row r="24" spans="1:23" ht="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>
        <f>SUM(T2:T23)</f>
        <v>1.0000000000000002</v>
      </c>
      <c r="U24" s="3"/>
      <c r="V24" s="5">
        <f>SUM(V2:V23)</f>
        <v>0.23437500000000003</v>
      </c>
      <c r="W24" s="5" t="s">
        <v>26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Sorenson</dc:creator>
  <cp:lastModifiedBy>Michael Sorenson</cp:lastModifiedBy>
  <dcterms:created xsi:type="dcterms:W3CDTF">2013-03-08T14:20:47Z</dcterms:created>
  <dcterms:modified xsi:type="dcterms:W3CDTF">2013-03-18T14:38:12Z</dcterms:modified>
</cp:coreProperties>
</file>